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ing.FORESTRY\Desktop\Class Complete\"/>
    </mc:Choice>
  </mc:AlternateContent>
  <bookViews>
    <workbookView xWindow="120" yWindow="135" windowWidth="20115" windowHeight="9015"/>
  </bookViews>
  <sheets>
    <sheet name="Sheet1_CGB" sheetId="4" r:id="rId1"/>
    <sheet name="Sheet1_RW" sheetId="1" r:id="rId2"/>
    <sheet name="Sheet2" sheetId="2" r:id="rId3"/>
  </sheets>
  <calcPr calcId="162913"/>
</workbook>
</file>

<file path=xl/calcChain.xml><?xml version="1.0" encoding="utf-8"?>
<calcChain xmlns="http://schemas.openxmlformats.org/spreadsheetml/2006/main">
  <c r="L34" i="4" l="1"/>
  <c r="D49" i="4" l="1"/>
  <c r="D47" i="4"/>
  <c r="D45" i="4"/>
  <c r="D46" i="4" s="1"/>
  <c r="C33" i="4"/>
  <c r="D33" i="4"/>
  <c r="E33" i="4"/>
  <c r="F33" i="4"/>
  <c r="G33" i="4"/>
  <c r="H33" i="4"/>
  <c r="I33" i="4"/>
  <c r="B33" i="4"/>
  <c r="B35" i="4"/>
  <c r="C47" i="4"/>
  <c r="E47" i="4"/>
  <c r="F47" i="4"/>
  <c r="G47" i="4"/>
  <c r="H47" i="4"/>
  <c r="I47" i="4"/>
  <c r="B47" i="4"/>
  <c r="C49" i="4"/>
  <c r="E49" i="4"/>
  <c r="F49" i="4"/>
  <c r="G49" i="4"/>
  <c r="H49" i="4"/>
  <c r="I49" i="4"/>
  <c r="B49" i="4"/>
  <c r="C35" i="4"/>
  <c r="D35" i="4"/>
  <c r="E35" i="4"/>
  <c r="F35" i="4"/>
  <c r="G35" i="4"/>
  <c r="H35" i="4"/>
  <c r="I35" i="4"/>
  <c r="C45" i="4"/>
  <c r="C46" i="4" s="1"/>
  <c r="E45" i="4"/>
  <c r="F45" i="4"/>
  <c r="F46" i="4" s="1"/>
  <c r="G45" i="4"/>
  <c r="G46" i="4" s="1"/>
  <c r="H45" i="4"/>
  <c r="H46" i="4" s="1"/>
  <c r="I45" i="4"/>
  <c r="I46" i="4" s="1"/>
  <c r="B45" i="4"/>
  <c r="B46" i="4" s="1"/>
  <c r="E46" i="4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31" i="4"/>
  <c r="C32" i="4" s="1"/>
  <c r="C34" i="4" s="1"/>
  <c r="B31" i="4"/>
  <c r="K19" i="4"/>
  <c r="C36" i="4" l="1"/>
  <c r="C37" i="4" s="1"/>
  <c r="C38" i="4" s="1"/>
  <c r="C39" i="4" s="1"/>
  <c r="C40" i="4" s="1"/>
  <c r="G48" i="4"/>
  <c r="G50" i="4" s="1"/>
  <c r="G51" i="4" s="1"/>
  <c r="G52" i="4" s="1"/>
  <c r="G53" i="4" s="1"/>
  <c r="G54" i="4" s="1"/>
  <c r="D48" i="4"/>
  <c r="D50" i="4" s="1"/>
  <c r="D51" i="4" s="1"/>
  <c r="D52" i="4" s="1"/>
  <c r="I34" i="4"/>
  <c r="I36" i="4" s="1"/>
  <c r="H34" i="4"/>
  <c r="H36" i="4" s="1"/>
  <c r="G34" i="4"/>
  <c r="G36" i="4" s="1"/>
  <c r="G37" i="4" s="1"/>
  <c r="G38" i="4" s="1"/>
  <c r="G39" i="4" s="1"/>
  <c r="G40" i="4" s="1"/>
  <c r="J31" i="4"/>
  <c r="B32" i="4"/>
  <c r="J32" i="4" s="1"/>
  <c r="F34" i="4"/>
  <c r="F36" i="4" s="1"/>
  <c r="F37" i="4" s="1"/>
  <c r="F38" i="4" s="1"/>
  <c r="F39" i="4" s="1"/>
  <c r="F40" i="4" s="1"/>
  <c r="E34" i="4"/>
  <c r="E36" i="4" s="1"/>
  <c r="E37" i="4" s="1"/>
  <c r="E38" i="4" s="1"/>
  <c r="E39" i="4" s="1"/>
  <c r="E40" i="4" s="1"/>
  <c r="D34" i="4"/>
  <c r="D36" i="4" s="1"/>
  <c r="D37" i="4" s="1"/>
  <c r="D38" i="4" s="1"/>
  <c r="D39" i="4" s="1"/>
  <c r="D40" i="4" s="1"/>
  <c r="I48" i="4"/>
  <c r="I50" i="4" s="1"/>
  <c r="I51" i="4" s="1"/>
  <c r="I52" i="4" s="1"/>
  <c r="I53" i="4" s="1"/>
  <c r="I54" i="4" s="1"/>
  <c r="E48" i="4"/>
  <c r="E50" i="4" s="1"/>
  <c r="E51" i="4" s="1"/>
  <c r="E52" i="4" s="1"/>
  <c r="E53" i="4" s="1"/>
  <c r="E54" i="4" s="1"/>
  <c r="F48" i="4"/>
  <c r="F50" i="4" s="1"/>
  <c r="F51" i="4" s="1"/>
  <c r="F52" i="4" s="1"/>
  <c r="F53" i="4" s="1"/>
  <c r="F54" i="4" s="1"/>
  <c r="H48" i="4"/>
  <c r="H50" i="4" s="1"/>
  <c r="H51" i="4" s="1"/>
  <c r="H52" i="4" s="1"/>
  <c r="H53" i="4" s="1"/>
  <c r="H54" i="4" s="1"/>
  <c r="C48" i="4"/>
  <c r="C50" i="4" s="1"/>
  <c r="C51" i="4" s="1"/>
  <c r="C52" i="4" s="1"/>
  <c r="C53" i="4" s="1"/>
  <c r="C54" i="4" s="1"/>
  <c r="I37" i="4"/>
  <c r="I38" i="4" s="1"/>
  <c r="I39" i="4" s="1"/>
  <c r="I40" i="4" s="1"/>
  <c r="J46" i="4"/>
  <c r="B48" i="4"/>
  <c r="J45" i="4"/>
  <c r="H37" i="4"/>
  <c r="H38" i="4" s="1"/>
  <c r="H39" i="4" s="1"/>
  <c r="H40" i="4" s="1"/>
  <c r="B34" i="4" l="1"/>
  <c r="B36" i="4" s="1"/>
  <c r="B37" i="4" s="1"/>
  <c r="B38" i="4" s="1"/>
  <c r="B39" i="4" s="1"/>
  <c r="D53" i="4"/>
  <c r="D54" i="4" s="1"/>
  <c r="B50" i="4"/>
  <c r="J48" i="4"/>
  <c r="J38" i="4"/>
  <c r="J37" i="4" l="1"/>
  <c r="J36" i="4"/>
  <c r="J34" i="4"/>
  <c r="B51" i="4"/>
  <c r="J50" i="4"/>
  <c r="B40" i="4"/>
  <c r="J40" i="4" s="1"/>
  <c r="J39" i="4"/>
  <c r="B52" i="4" l="1"/>
  <c r="J51" i="4"/>
  <c r="J52" i="4" l="1"/>
  <c r="B53" i="4"/>
  <c r="B54" i="4" l="1"/>
  <c r="J54" i="4" s="1"/>
  <c r="J53" i="4"/>
  <c r="B33" i="1" l="1"/>
  <c r="F37" i="1" l="1"/>
  <c r="F38" i="1" s="1"/>
  <c r="F39" i="1" s="1"/>
  <c r="F40" i="1" s="1"/>
  <c r="F41" i="1" s="1"/>
  <c r="G37" i="1"/>
  <c r="G38" i="1" s="1"/>
  <c r="G39" i="1" s="1"/>
  <c r="G40" i="1" s="1"/>
  <c r="G41" i="1" s="1"/>
  <c r="B36" i="1"/>
  <c r="F35" i="1"/>
  <c r="B34" i="1"/>
  <c r="B35" i="1" s="1"/>
  <c r="K21" i="1"/>
  <c r="I33" i="1"/>
  <c r="I35" i="1" s="1"/>
  <c r="C33" i="1"/>
  <c r="C35" i="1" s="1"/>
  <c r="D33" i="1"/>
  <c r="D37" i="1" s="1"/>
  <c r="D38" i="1" s="1"/>
  <c r="D39" i="1" s="1"/>
  <c r="D40" i="1" s="1"/>
  <c r="D41" i="1" s="1"/>
  <c r="E33" i="1"/>
  <c r="E37" i="1" s="1"/>
  <c r="E38" i="1" s="1"/>
  <c r="E39" i="1" s="1"/>
  <c r="E40" i="1" s="1"/>
  <c r="E41" i="1" s="1"/>
  <c r="F33" i="1"/>
  <c r="G33" i="1"/>
  <c r="G35" i="1" s="1"/>
  <c r="H33" i="1"/>
  <c r="H35" i="1" s="1"/>
  <c r="J33" i="1"/>
  <c r="H37" i="1" l="1"/>
  <c r="H38" i="1" s="1"/>
  <c r="H39" i="1" s="1"/>
  <c r="H40" i="1" s="1"/>
  <c r="H41" i="1" s="1"/>
  <c r="I37" i="1"/>
  <c r="I38" i="1" s="1"/>
  <c r="I39" i="1" s="1"/>
  <c r="I40" i="1" s="1"/>
  <c r="I41" i="1" s="1"/>
  <c r="E35" i="1"/>
  <c r="D35" i="1"/>
  <c r="C37" i="1"/>
  <c r="C38" i="1" s="1"/>
  <c r="C39" i="1" s="1"/>
  <c r="C40" i="1" s="1"/>
  <c r="C41" i="1" s="1"/>
  <c r="B37" i="1"/>
  <c r="J35" i="1" l="1"/>
  <c r="B38" i="1"/>
  <c r="J37" i="1"/>
  <c r="J38" i="1" l="1"/>
  <c r="B39" i="1"/>
  <c r="B40" i="1" l="1"/>
  <c r="J39" i="1"/>
  <c r="J40" i="1" l="1"/>
  <c r="B41" i="1"/>
  <c r="J41" i="1" s="1"/>
</calcChain>
</file>

<file path=xl/sharedStrings.xml><?xml version="1.0" encoding="utf-8"?>
<sst xmlns="http://schemas.openxmlformats.org/spreadsheetml/2006/main" count="171" uniqueCount="66">
  <si>
    <t>3-PG Forest Growth Model – FES/FOR 599</t>
  </si>
  <si>
    <t>Winter 2017</t>
  </si>
  <si>
    <t>Exercise 1.</t>
  </si>
  <si>
    <t>Based on monthly Global Radiation data, estimate maximum monthly and yearly: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</si>
  <si>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GPP (gC/m2/month),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</si>
  <si>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NPP (gC/m2/month) and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</si>
  <si>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Volume Production (m3/ha/month)</t>
    </r>
  </si>
  <si>
    <t xml:space="preserve">Assumptions: </t>
  </si>
  <si>
    <t>Species:</t>
  </si>
  <si>
    <t>Loblolly pine</t>
  </si>
  <si>
    <t>Norway Spruce</t>
  </si>
  <si>
    <t>Unit</t>
  </si>
  <si>
    <t>LAI:</t>
  </si>
  <si>
    <t>m2/m2</t>
  </si>
  <si>
    <t>alphaCx:</t>
  </si>
  <si>
    <t>mol C/mol IPAR</t>
  </si>
  <si>
    <t>k:</t>
  </si>
  <si>
    <t>Wood Specific Gravity:</t>
  </si>
  <si>
    <t>Growing Season Length:</t>
  </si>
  <si>
    <t>Mar - Oct</t>
  </si>
  <si>
    <t>May - Sep</t>
  </si>
  <si>
    <t>PAR = 50% of Global Rad</t>
  </si>
  <si>
    <t>NPP = 47% of GPP</t>
  </si>
  <si>
    <t>Stemwood Allocation = 0.5 x NPP</t>
  </si>
  <si>
    <t>C% = 50%</t>
  </si>
  <si>
    <t>Monthly Global Radiation (MJ/m2/day)</t>
  </si>
  <si>
    <t>Mar</t>
  </si>
  <si>
    <t>April</t>
  </si>
  <si>
    <t>May</t>
  </si>
  <si>
    <t>June</t>
  </si>
  <si>
    <t>July</t>
  </si>
  <si>
    <t>Aug</t>
  </si>
  <si>
    <t>Sept</t>
  </si>
  <si>
    <t>Oct</t>
  </si>
  <si>
    <t>Species</t>
  </si>
  <si>
    <t>Loblolly Pine</t>
  </si>
  <si>
    <t>PAR 50% of Global Rad</t>
  </si>
  <si>
    <t>March</t>
  </si>
  <si>
    <t>August</t>
  </si>
  <si>
    <t>September</t>
  </si>
  <si>
    <t>October</t>
  </si>
  <si>
    <t>Beer's Law</t>
  </si>
  <si>
    <t>APAR</t>
  </si>
  <si>
    <t>Quantum Efficiency</t>
  </si>
  <si>
    <t>GPP x alphaCx</t>
  </si>
  <si>
    <t>NPP (GPP x 0.47)</t>
  </si>
  <si>
    <t>Stemwood Allocation</t>
  </si>
  <si>
    <t>Stemwood dry mass</t>
  </si>
  <si>
    <t>Stemwood growth vol.</t>
  </si>
  <si>
    <t>MJ/m2/month</t>
  </si>
  <si>
    <t>faction PAR intercepted</t>
  </si>
  <si>
    <t>MJ/m2/month absorbed light (PAR)  ignores reflectance</t>
  </si>
  <si>
    <t>gC/MJ APAR</t>
  </si>
  <si>
    <t>Growing Season</t>
  </si>
  <si>
    <t>Sum</t>
  </si>
  <si>
    <t>Gross photosynthesis, MgC/ha/month</t>
  </si>
  <si>
    <t>Net Primary Production Mg C/ha/month</t>
  </si>
  <si>
    <t>Stemwood Production, MgC/ha/month</t>
  </si>
  <si>
    <t>Stemwood Production MgDryMass/ha/month</t>
  </si>
  <si>
    <t>Stemwood Production, m3/ha/momth</t>
  </si>
  <si>
    <t>The highest volume production in irrigated, fertilized hybrid eucalyptus in Brazil is 100 m3/ha/yr)</t>
  </si>
  <si>
    <t>On 5 year rotation, averages production is less than 50 m3/ha/yr</t>
  </si>
  <si>
    <t>Max. mean annual increment of Douglas-fir plantations in the Pacific Northwest, USA is 25 m3/ha/yr</t>
  </si>
  <si>
    <t>Native ponderosa pine Max MAI = 5 m3/ha/yr</t>
  </si>
  <si>
    <t>MJ/m2/day</t>
  </si>
  <si>
    <t>Stemwood C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</si>
</sst>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2" borderId="0" xfId="0" applyFill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9" workbookViewId="0">
      <selection activeCell="D50" sqref="D50"/>
    </sheetView>
  </sheetViews>
  <sheetFormatPr defaultRowHeight="15" x14ac:dyDescent="0.25"/>
  <cols>
    <col min="1" max="1" width="20.7109375" customWidth="1"/>
    <col min="8" max="9" width="12.42578125" customWidth="1"/>
    <col min="10" max="10" width="15.5703125" customWidth="1"/>
    <col min="11" max="11" width="51.5703125" bestFit="1" customWidth="1"/>
  </cols>
  <sheetData>
    <row r="1" spans="2:9" ht="15.75" x14ac:dyDescent="0.25">
      <c r="B1" s="1" t="s">
        <v>0</v>
      </c>
    </row>
    <row r="2" spans="2:9" ht="15.75" x14ac:dyDescent="0.25">
      <c r="B2" s="1" t="s">
        <v>1</v>
      </c>
    </row>
    <row r="3" spans="2:9" ht="15.75" x14ac:dyDescent="0.25">
      <c r="B3" s="1"/>
    </row>
    <row r="4" spans="2:9" ht="15.75" x14ac:dyDescent="0.25">
      <c r="B4" s="2" t="s">
        <v>2</v>
      </c>
    </row>
    <row r="5" spans="2:9" ht="15.75" x14ac:dyDescent="0.25">
      <c r="B5" s="1" t="s">
        <v>3</v>
      </c>
    </row>
    <row r="6" spans="2:9" ht="15.75" x14ac:dyDescent="0.25">
      <c r="B6" s="3" t="s">
        <v>4</v>
      </c>
    </row>
    <row r="7" spans="2:9" ht="15.75" x14ac:dyDescent="0.25">
      <c r="B7" s="3" t="s">
        <v>5</v>
      </c>
    </row>
    <row r="8" spans="2:9" ht="15.75" x14ac:dyDescent="0.25">
      <c r="B8" s="3" t="s">
        <v>6</v>
      </c>
    </row>
    <row r="9" spans="2:9" ht="15.75" x14ac:dyDescent="0.25">
      <c r="B9" s="1"/>
    </row>
    <row r="10" spans="2:9" ht="15.75" x14ac:dyDescent="0.25">
      <c r="B10" s="1" t="s">
        <v>7</v>
      </c>
    </row>
    <row r="11" spans="2:9" ht="15.75" x14ac:dyDescent="0.25">
      <c r="B11" s="1" t="s">
        <v>8</v>
      </c>
      <c r="E11" s="9" t="s">
        <v>9</v>
      </c>
      <c r="F11" s="9"/>
      <c r="G11" s="9" t="s">
        <v>10</v>
      </c>
      <c r="H11" s="7"/>
      <c r="I11" s="9" t="s">
        <v>11</v>
      </c>
    </row>
    <row r="12" spans="2:9" ht="15.75" x14ac:dyDescent="0.25">
      <c r="B12" s="1" t="s">
        <v>12</v>
      </c>
      <c r="E12" s="9">
        <v>4</v>
      </c>
      <c r="F12" s="7"/>
      <c r="G12" s="9">
        <v>6</v>
      </c>
      <c r="H12" s="7"/>
      <c r="I12" s="1" t="s">
        <v>13</v>
      </c>
    </row>
    <row r="13" spans="2:9" ht="15.75" x14ac:dyDescent="0.25">
      <c r="B13" s="1" t="s">
        <v>14</v>
      </c>
      <c r="E13" s="9">
        <v>0.05</v>
      </c>
      <c r="F13" s="7"/>
      <c r="G13" s="9">
        <v>0.04</v>
      </c>
      <c r="H13" s="7"/>
      <c r="I13" s="1" t="s">
        <v>15</v>
      </c>
    </row>
    <row r="14" spans="2:9" ht="15.75" x14ac:dyDescent="0.25">
      <c r="B14" s="1" t="s">
        <v>16</v>
      </c>
      <c r="E14" s="9">
        <v>0.5</v>
      </c>
      <c r="F14" s="7"/>
      <c r="G14" s="9">
        <v>0.5</v>
      </c>
      <c r="H14" s="7"/>
    </row>
    <row r="15" spans="2:9" ht="15.75" x14ac:dyDescent="0.25">
      <c r="B15" s="1" t="s">
        <v>17</v>
      </c>
      <c r="C15" s="1">
        <v>0.52</v>
      </c>
      <c r="E15" s="9">
        <v>0.4</v>
      </c>
      <c r="F15" s="7"/>
      <c r="G15" s="7"/>
      <c r="H15" s="7"/>
      <c r="I15" s="7"/>
    </row>
    <row r="16" spans="2:9" ht="15.75" x14ac:dyDescent="0.25">
      <c r="B16" s="1" t="s">
        <v>18</v>
      </c>
      <c r="C16" s="1" t="s">
        <v>19</v>
      </c>
      <c r="D16" s="1" t="s">
        <v>20</v>
      </c>
    </row>
    <row r="17" spans="1:12" ht="15.75" x14ac:dyDescent="0.25">
      <c r="B17" s="1"/>
    </row>
    <row r="18" spans="1:12" ht="15.75" x14ac:dyDescent="0.25">
      <c r="B18" s="1" t="s">
        <v>21</v>
      </c>
    </row>
    <row r="19" spans="1:12" ht="15.75" x14ac:dyDescent="0.25">
      <c r="B19" s="1" t="s">
        <v>22</v>
      </c>
      <c r="K19">
        <f>1-EXP(-0.5*4)</f>
        <v>0.8646647167633873</v>
      </c>
    </row>
    <row r="20" spans="1:12" ht="15.75" x14ac:dyDescent="0.25">
      <c r="B20" s="1" t="s">
        <v>23</v>
      </c>
    </row>
    <row r="21" spans="1:12" ht="15.75" x14ac:dyDescent="0.25">
      <c r="B21" s="1" t="s">
        <v>24</v>
      </c>
    </row>
    <row r="22" spans="1:12" ht="15.75" x14ac:dyDescent="0.25">
      <c r="B22" s="1"/>
    </row>
    <row r="23" spans="1:12" ht="15.75" x14ac:dyDescent="0.25">
      <c r="B23" s="1"/>
    </row>
    <row r="24" spans="1:12" ht="15.75" x14ac:dyDescent="0.25">
      <c r="B24" s="1" t="s">
        <v>25</v>
      </c>
    </row>
    <row r="25" spans="1:12" ht="15.75" x14ac:dyDescent="0.25">
      <c r="B25" s="1" t="s">
        <v>26</v>
      </c>
      <c r="C25" s="1" t="s">
        <v>27</v>
      </c>
      <c r="D25" s="1" t="s">
        <v>28</v>
      </c>
      <c r="E25" s="1" t="s">
        <v>29</v>
      </c>
      <c r="F25" s="1" t="s">
        <v>30</v>
      </c>
      <c r="G25" s="1" t="s">
        <v>31</v>
      </c>
      <c r="H25" s="1" t="s">
        <v>32</v>
      </c>
      <c r="I25" s="1" t="s">
        <v>33</v>
      </c>
      <c r="J25" s="1" t="s">
        <v>34</v>
      </c>
    </row>
    <row r="26" spans="1:12" ht="15.75" x14ac:dyDescent="0.25">
      <c r="B26" s="1">
        <v>17.3</v>
      </c>
      <c r="C26" s="1">
        <v>21.1</v>
      </c>
      <c r="D26" s="1">
        <v>22.1</v>
      </c>
      <c r="E26" s="1">
        <v>19.2</v>
      </c>
      <c r="F26" s="1">
        <v>20</v>
      </c>
      <c r="G26" s="1">
        <v>18.600000000000001</v>
      </c>
      <c r="H26" s="1">
        <v>15.9</v>
      </c>
      <c r="I26" s="1">
        <v>14.2</v>
      </c>
      <c r="J26" s="1" t="s">
        <v>35</v>
      </c>
    </row>
    <row r="27" spans="1:12" ht="15.75" x14ac:dyDescent="0.25">
      <c r="D27" s="1">
        <v>23.3</v>
      </c>
      <c r="E27" s="1">
        <v>25.7</v>
      </c>
      <c r="F27" s="1">
        <v>24.7</v>
      </c>
      <c r="G27" s="1">
        <v>20.3</v>
      </c>
      <c r="H27" s="1">
        <v>12.9</v>
      </c>
      <c r="J27" s="1" t="s">
        <v>10</v>
      </c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 x14ac:dyDescent="0.25">
      <c r="A29" s="11" t="s">
        <v>9</v>
      </c>
      <c r="J29" s="1" t="s">
        <v>54</v>
      </c>
    </row>
    <row r="30" spans="1:12" ht="15.75" x14ac:dyDescent="0.25">
      <c r="B30" t="s">
        <v>37</v>
      </c>
      <c r="C30" t="s">
        <v>27</v>
      </c>
      <c r="D30" t="s">
        <v>28</v>
      </c>
      <c r="E30" t="s">
        <v>29</v>
      </c>
      <c r="F30" t="s">
        <v>30</v>
      </c>
      <c r="G30" t="s">
        <v>38</v>
      </c>
      <c r="H30" t="s">
        <v>39</v>
      </c>
      <c r="I30" t="s">
        <v>40</v>
      </c>
      <c r="J30" s="1" t="s">
        <v>53</v>
      </c>
    </row>
    <row r="31" spans="1:12" x14ac:dyDescent="0.25">
      <c r="A31" t="s">
        <v>36</v>
      </c>
      <c r="B31">
        <f>B26*0.5</f>
        <v>8.65</v>
      </c>
      <c r="C31">
        <f t="shared" ref="C31:I31" si="0">C26*0.5</f>
        <v>10.55</v>
      </c>
      <c r="D31">
        <f t="shared" si="0"/>
        <v>11.05</v>
      </c>
      <c r="E31">
        <f t="shared" si="0"/>
        <v>9.6</v>
      </c>
      <c r="F31">
        <f t="shared" si="0"/>
        <v>10</v>
      </c>
      <c r="G31">
        <f t="shared" si="0"/>
        <v>9.3000000000000007</v>
      </c>
      <c r="H31">
        <f t="shared" si="0"/>
        <v>7.95</v>
      </c>
      <c r="I31">
        <f t="shared" si="0"/>
        <v>7.1</v>
      </c>
      <c r="J31" s="8">
        <f>B31+C31+D31+E31+F31+G31+H31+I31</f>
        <v>74.2</v>
      </c>
      <c r="K31" t="s">
        <v>64</v>
      </c>
    </row>
    <row r="32" spans="1:12" x14ac:dyDescent="0.25">
      <c r="B32">
        <f>+B31*30</f>
        <v>259.5</v>
      </c>
      <c r="C32">
        <f t="shared" ref="C32:I32" si="1">+C31*30</f>
        <v>316.5</v>
      </c>
      <c r="D32">
        <f t="shared" si="1"/>
        <v>331.5</v>
      </c>
      <c r="E32">
        <f t="shared" si="1"/>
        <v>288</v>
      </c>
      <c r="F32">
        <f t="shared" si="1"/>
        <v>300</v>
      </c>
      <c r="G32">
        <f t="shared" si="1"/>
        <v>279</v>
      </c>
      <c r="H32">
        <f t="shared" si="1"/>
        <v>238.5</v>
      </c>
      <c r="I32">
        <f t="shared" si="1"/>
        <v>213</v>
      </c>
      <c r="J32" s="8">
        <f>B32+C32+D32+E32+F32+G32+H32+I32</f>
        <v>2226</v>
      </c>
      <c r="K32" t="s">
        <v>49</v>
      </c>
    </row>
    <row r="33" spans="1:12" x14ac:dyDescent="0.25">
      <c r="A33" t="s">
        <v>41</v>
      </c>
      <c r="B33" s="5">
        <f t="shared" ref="B33:I33" si="2">1-EXP(-$E$14*$E$12)</f>
        <v>0.8646647167633873</v>
      </c>
      <c r="C33" s="5">
        <f t="shared" si="2"/>
        <v>0.8646647167633873</v>
      </c>
      <c r="D33" s="5">
        <f t="shared" si="2"/>
        <v>0.8646647167633873</v>
      </c>
      <c r="E33" s="5">
        <f t="shared" si="2"/>
        <v>0.8646647167633873</v>
      </c>
      <c r="F33" s="5">
        <f t="shared" si="2"/>
        <v>0.8646647167633873</v>
      </c>
      <c r="G33" s="5">
        <f t="shared" si="2"/>
        <v>0.8646647167633873</v>
      </c>
      <c r="H33" s="5">
        <f t="shared" si="2"/>
        <v>0.8646647167633873</v>
      </c>
      <c r="I33" s="5">
        <f t="shared" si="2"/>
        <v>0.8646647167633873</v>
      </c>
      <c r="J33" s="8"/>
      <c r="K33" t="s">
        <v>50</v>
      </c>
    </row>
    <row r="34" spans="1:12" x14ac:dyDescent="0.25">
      <c r="A34" t="s">
        <v>42</v>
      </c>
      <c r="B34" s="5">
        <f>B32*B33</f>
        <v>224.38049400009899</v>
      </c>
      <c r="C34" s="5">
        <f t="shared" ref="C34:I34" si="3">C32*C33</f>
        <v>273.66638285561208</v>
      </c>
      <c r="D34" s="5">
        <f t="shared" si="3"/>
        <v>286.63635360706292</v>
      </c>
      <c r="E34" s="5">
        <f t="shared" si="3"/>
        <v>249.02343842785555</v>
      </c>
      <c r="F34" s="5">
        <f t="shared" si="3"/>
        <v>259.39941502901621</v>
      </c>
      <c r="G34" s="5">
        <f t="shared" si="3"/>
        <v>241.24145597698507</v>
      </c>
      <c r="H34" s="5">
        <f t="shared" si="3"/>
        <v>206.22253494806787</v>
      </c>
      <c r="I34" s="5">
        <f t="shared" si="3"/>
        <v>184.17358467060149</v>
      </c>
      <c r="J34" s="8">
        <f t="shared" ref="J34:J40" si="4">B34+C34+D34+E34+F34+G34+H34+I34</f>
        <v>1924.7436595153001</v>
      </c>
      <c r="K34" t="s">
        <v>51</v>
      </c>
      <c r="L34">
        <f>1924.7*2.76</f>
        <v>5312.1719999999996</v>
      </c>
    </row>
    <row r="35" spans="1:12" x14ac:dyDescent="0.25">
      <c r="A35" t="s">
        <v>43</v>
      </c>
      <c r="B35">
        <f>$E$13*24*2.3</f>
        <v>2.7600000000000002</v>
      </c>
      <c r="C35">
        <f t="shared" ref="C35:I35" si="5">$E$13*24*2.3</f>
        <v>2.7600000000000002</v>
      </c>
      <c r="D35">
        <f t="shared" si="5"/>
        <v>2.7600000000000002</v>
      </c>
      <c r="E35">
        <f t="shared" si="5"/>
        <v>2.7600000000000002</v>
      </c>
      <c r="F35">
        <f t="shared" si="5"/>
        <v>2.7600000000000002</v>
      </c>
      <c r="G35">
        <f t="shared" si="5"/>
        <v>2.7600000000000002</v>
      </c>
      <c r="H35">
        <f t="shared" si="5"/>
        <v>2.7600000000000002</v>
      </c>
      <c r="I35">
        <f t="shared" si="5"/>
        <v>2.7600000000000002</v>
      </c>
      <c r="J35" s="8"/>
      <c r="K35" t="s">
        <v>52</v>
      </c>
    </row>
    <row r="36" spans="1:12" x14ac:dyDescent="0.25">
      <c r="A36" t="s">
        <v>44</v>
      </c>
      <c r="B36" s="5">
        <f>B34*B35/100</f>
        <v>6.192901634402733</v>
      </c>
      <c r="C36" s="5">
        <f t="shared" ref="C36:I36" si="6">C34*C35/100</f>
        <v>7.5531921668148936</v>
      </c>
      <c r="D36" s="5">
        <f t="shared" si="6"/>
        <v>7.9111633595549371</v>
      </c>
      <c r="E36" s="5">
        <f t="shared" si="6"/>
        <v>6.8730469006088137</v>
      </c>
      <c r="F36" s="5">
        <f t="shared" si="6"/>
        <v>7.1594238548008482</v>
      </c>
      <c r="G36" s="5">
        <f t="shared" si="6"/>
        <v>6.6582641849647883</v>
      </c>
      <c r="H36" s="5">
        <f t="shared" si="6"/>
        <v>5.6917419645666731</v>
      </c>
      <c r="I36" s="5">
        <f t="shared" si="6"/>
        <v>5.0831909369086015</v>
      </c>
      <c r="J36" s="8">
        <f t="shared" si="4"/>
        <v>53.122925002622281</v>
      </c>
      <c r="K36" t="s">
        <v>55</v>
      </c>
    </row>
    <row r="37" spans="1:12" x14ac:dyDescent="0.25">
      <c r="A37" t="s">
        <v>45</v>
      </c>
      <c r="B37" s="5">
        <f>B36*0.47</f>
        <v>2.9106637681692842</v>
      </c>
      <c r="C37" s="5">
        <f t="shared" ref="C37:I37" si="7">C36*0.47</f>
        <v>3.5500003184029998</v>
      </c>
      <c r="D37" s="5">
        <f t="shared" si="7"/>
        <v>3.71824677899082</v>
      </c>
      <c r="E37" s="5">
        <f t="shared" si="7"/>
        <v>3.2303320432861424</v>
      </c>
      <c r="F37" s="5">
        <f t="shared" si="7"/>
        <v>3.3649292117563983</v>
      </c>
      <c r="G37" s="5">
        <f t="shared" si="7"/>
        <v>3.1293841669334506</v>
      </c>
      <c r="H37" s="5">
        <f t="shared" si="7"/>
        <v>2.675118723346336</v>
      </c>
      <c r="I37" s="5">
        <f t="shared" si="7"/>
        <v>2.3890997403470426</v>
      </c>
      <c r="J37" s="8">
        <f t="shared" si="4"/>
        <v>24.967774751232476</v>
      </c>
      <c r="K37" t="s">
        <v>56</v>
      </c>
    </row>
    <row r="38" spans="1:12" x14ac:dyDescent="0.25">
      <c r="A38" t="s">
        <v>65</v>
      </c>
      <c r="B38" s="5">
        <f>B37*0.5</f>
        <v>1.4553318840846421</v>
      </c>
      <c r="C38" s="5">
        <f t="shared" ref="C38:I38" si="8">C37*0.5</f>
        <v>1.7750001592014999</v>
      </c>
      <c r="D38" s="5">
        <f t="shared" si="8"/>
        <v>1.85912338949541</v>
      </c>
      <c r="E38" s="5">
        <f t="shared" si="8"/>
        <v>1.6151660216430712</v>
      </c>
      <c r="F38" s="5">
        <f t="shared" si="8"/>
        <v>1.6824646058781991</v>
      </c>
      <c r="G38" s="5">
        <f t="shared" si="8"/>
        <v>1.5646920834667253</v>
      </c>
      <c r="H38" s="5">
        <f t="shared" si="8"/>
        <v>1.337559361673168</v>
      </c>
      <c r="I38" s="5">
        <f t="shared" si="8"/>
        <v>1.1945498701735213</v>
      </c>
      <c r="J38" s="8">
        <f t="shared" si="4"/>
        <v>12.483887375616238</v>
      </c>
      <c r="K38" t="s">
        <v>57</v>
      </c>
    </row>
    <row r="39" spans="1:12" x14ac:dyDescent="0.25">
      <c r="A39" t="s">
        <v>47</v>
      </c>
      <c r="B39" s="5">
        <f>B38*2</f>
        <v>2.9106637681692842</v>
      </c>
      <c r="C39" s="5">
        <f t="shared" ref="C39:I39" si="9">C38*2</f>
        <v>3.5500003184029998</v>
      </c>
      <c r="D39" s="5">
        <f t="shared" si="9"/>
        <v>3.71824677899082</v>
      </c>
      <c r="E39" s="5">
        <f t="shared" si="9"/>
        <v>3.2303320432861424</v>
      </c>
      <c r="F39" s="5">
        <f t="shared" si="9"/>
        <v>3.3649292117563983</v>
      </c>
      <c r="G39" s="5">
        <f t="shared" si="9"/>
        <v>3.1293841669334506</v>
      </c>
      <c r="H39" s="5">
        <f t="shared" si="9"/>
        <v>2.675118723346336</v>
      </c>
      <c r="I39" s="5">
        <f t="shared" si="9"/>
        <v>2.3890997403470426</v>
      </c>
      <c r="J39" s="8">
        <f t="shared" si="4"/>
        <v>24.967774751232476</v>
      </c>
      <c r="K39" t="s">
        <v>58</v>
      </c>
    </row>
    <row r="40" spans="1:12" x14ac:dyDescent="0.25">
      <c r="A40" t="s">
        <v>48</v>
      </c>
      <c r="B40" s="5">
        <f>B39/0.52</f>
        <v>5.5974303234024694</v>
      </c>
      <c r="C40" s="5">
        <f t="shared" ref="C40:I40" si="10">C39/0.52</f>
        <v>6.8269236892365379</v>
      </c>
      <c r="D40" s="5">
        <f t="shared" si="10"/>
        <v>7.1504745749823462</v>
      </c>
      <c r="E40" s="5">
        <f t="shared" si="10"/>
        <v>6.2121770063195045</v>
      </c>
      <c r="F40" s="5">
        <f t="shared" si="10"/>
        <v>6.4710177149161501</v>
      </c>
      <c r="G40" s="5">
        <f t="shared" si="10"/>
        <v>6.0180464748720199</v>
      </c>
      <c r="H40" s="5">
        <f t="shared" si="10"/>
        <v>5.1444590833583383</v>
      </c>
      <c r="I40" s="5">
        <f t="shared" si="10"/>
        <v>4.5944225775904668</v>
      </c>
      <c r="J40" s="8">
        <f t="shared" si="4"/>
        <v>48.014951444677834</v>
      </c>
      <c r="K40" t="s">
        <v>59</v>
      </c>
    </row>
    <row r="43" spans="1:12" ht="15.75" x14ac:dyDescent="0.25">
      <c r="A43" s="10" t="s">
        <v>10</v>
      </c>
      <c r="J43" s="1" t="s">
        <v>54</v>
      </c>
    </row>
    <row r="44" spans="1:12" ht="15.75" x14ac:dyDescent="0.25">
      <c r="B44" t="s">
        <v>37</v>
      </c>
      <c r="C44" t="s">
        <v>27</v>
      </c>
      <c r="D44" t="s">
        <v>28</v>
      </c>
      <c r="E44" t="s">
        <v>29</v>
      </c>
      <c r="F44" t="s">
        <v>30</v>
      </c>
      <c r="G44" t="s">
        <v>38</v>
      </c>
      <c r="H44" t="s">
        <v>39</v>
      </c>
      <c r="I44" t="s">
        <v>40</v>
      </c>
      <c r="J44" s="1" t="s">
        <v>53</v>
      </c>
    </row>
    <row r="45" spans="1:12" x14ac:dyDescent="0.25">
      <c r="A45" t="s">
        <v>36</v>
      </c>
      <c r="B45">
        <f t="shared" ref="B45:I45" si="11">B27*0.5</f>
        <v>0</v>
      </c>
      <c r="C45">
        <f t="shared" si="11"/>
        <v>0</v>
      </c>
      <c r="D45">
        <f t="shared" si="11"/>
        <v>11.65</v>
      </c>
      <c r="E45">
        <f t="shared" si="11"/>
        <v>12.85</v>
      </c>
      <c r="F45">
        <f t="shared" si="11"/>
        <v>12.35</v>
      </c>
      <c r="G45">
        <f t="shared" si="11"/>
        <v>10.15</v>
      </c>
      <c r="H45">
        <f t="shared" si="11"/>
        <v>6.45</v>
      </c>
      <c r="I45">
        <f t="shared" si="11"/>
        <v>0</v>
      </c>
      <c r="J45" s="8">
        <f>B45+C45+D45+E45+F45+G45+H45+I45</f>
        <v>53.45</v>
      </c>
      <c r="K45" t="s">
        <v>64</v>
      </c>
    </row>
    <row r="46" spans="1:12" x14ac:dyDescent="0.25">
      <c r="B46">
        <f>+B45*30</f>
        <v>0</v>
      </c>
      <c r="C46">
        <f t="shared" ref="C46" si="12">+C45*30</f>
        <v>0</v>
      </c>
      <c r="D46">
        <f>+D45*30</f>
        <v>349.5</v>
      </c>
      <c r="E46">
        <f t="shared" ref="E46" si="13">+E45*30</f>
        <v>385.5</v>
      </c>
      <c r="F46">
        <f t="shared" ref="F46" si="14">+F45*30</f>
        <v>370.5</v>
      </c>
      <c r="G46">
        <f t="shared" ref="G46" si="15">+G45*30</f>
        <v>304.5</v>
      </c>
      <c r="H46">
        <f t="shared" ref="H46" si="16">+H45*30</f>
        <v>193.5</v>
      </c>
      <c r="I46">
        <f t="shared" ref="I46" si="17">+I45*30</f>
        <v>0</v>
      </c>
      <c r="J46" s="8">
        <f>B46+C46+D46+E46+F46+G46+H46+I46</f>
        <v>1603.5</v>
      </c>
      <c r="K46" t="s">
        <v>49</v>
      </c>
    </row>
    <row r="47" spans="1:12" x14ac:dyDescent="0.25">
      <c r="A47" t="s">
        <v>41</v>
      </c>
      <c r="B47" s="5">
        <f t="shared" ref="B47:I47" si="18">1-EXP(-$G$14*$G$12)</f>
        <v>0.95021293163213605</v>
      </c>
      <c r="C47" s="5">
        <f t="shared" si="18"/>
        <v>0.95021293163213605</v>
      </c>
      <c r="D47" s="5">
        <f t="shared" si="18"/>
        <v>0.95021293163213605</v>
      </c>
      <c r="E47" s="5">
        <f t="shared" si="18"/>
        <v>0.95021293163213605</v>
      </c>
      <c r="F47" s="5">
        <f t="shared" si="18"/>
        <v>0.95021293163213605</v>
      </c>
      <c r="G47" s="5">
        <f t="shared" si="18"/>
        <v>0.95021293163213605</v>
      </c>
      <c r="H47" s="5">
        <f t="shared" si="18"/>
        <v>0.95021293163213605</v>
      </c>
      <c r="I47" s="5">
        <f t="shared" si="18"/>
        <v>0.95021293163213605</v>
      </c>
      <c r="J47" s="8"/>
      <c r="K47" t="s">
        <v>50</v>
      </c>
    </row>
    <row r="48" spans="1:12" x14ac:dyDescent="0.25">
      <c r="A48" t="s">
        <v>42</v>
      </c>
      <c r="B48" s="5">
        <f>B46*B47</f>
        <v>0</v>
      </c>
      <c r="C48" s="5">
        <f t="shared" ref="C48" si="19">C46*C47</f>
        <v>0</v>
      </c>
      <c r="D48" s="5">
        <f>D46*D47</f>
        <v>332.09941960543154</v>
      </c>
      <c r="E48" s="5">
        <f t="shared" ref="E48" si="20">E46*E47</f>
        <v>366.30708514418842</v>
      </c>
      <c r="F48" s="5">
        <f t="shared" ref="F48" si="21">F46*F47</f>
        <v>352.05389116970639</v>
      </c>
      <c r="G48" s="5">
        <f t="shared" ref="G48" si="22">G46*G47</f>
        <v>289.33983768198544</v>
      </c>
      <c r="H48" s="5">
        <f t="shared" ref="H48" si="23">H46*H47</f>
        <v>183.86620227081832</v>
      </c>
      <c r="I48" s="5">
        <f t="shared" ref="I48" si="24">I46*I47</f>
        <v>0</v>
      </c>
      <c r="J48" s="8">
        <f t="shared" ref="J48" si="25">B48+C48+D48+E48+F48+G48+H48+I48</f>
        <v>1523.6664358721303</v>
      </c>
      <c r="K48" t="s">
        <v>51</v>
      </c>
    </row>
    <row r="49" spans="1:11" x14ac:dyDescent="0.25">
      <c r="A49" t="s">
        <v>43</v>
      </c>
      <c r="B49">
        <f t="shared" ref="B49:I49" si="26">$G$13*24*2.3</f>
        <v>2.2079999999999997</v>
      </c>
      <c r="C49">
        <f t="shared" si="26"/>
        <v>2.2079999999999997</v>
      </c>
      <c r="D49">
        <f t="shared" si="26"/>
        <v>2.2079999999999997</v>
      </c>
      <c r="E49">
        <f t="shared" si="26"/>
        <v>2.2079999999999997</v>
      </c>
      <c r="F49">
        <f t="shared" si="26"/>
        <v>2.2079999999999997</v>
      </c>
      <c r="G49">
        <f t="shared" si="26"/>
        <v>2.2079999999999997</v>
      </c>
      <c r="H49">
        <f t="shared" si="26"/>
        <v>2.2079999999999997</v>
      </c>
      <c r="I49">
        <f t="shared" si="26"/>
        <v>2.2079999999999997</v>
      </c>
      <c r="J49" s="8"/>
      <c r="K49" t="s">
        <v>52</v>
      </c>
    </row>
    <row r="50" spans="1:11" x14ac:dyDescent="0.25">
      <c r="A50" t="s">
        <v>44</v>
      </c>
      <c r="B50" s="5">
        <f>B48*B49/100</f>
        <v>0</v>
      </c>
      <c r="C50" s="5">
        <f t="shared" ref="C50" si="27">C48*C49/100</f>
        <v>0</v>
      </c>
      <c r="D50" s="5">
        <f>D48*D49/100</f>
        <v>7.3327551848879269</v>
      </c>
      <c r="E50" s="5">
        <f t="shared" ref="E50" si="28">E48*E49/100</f>
        <v>8.0880604399836802</v>
      </c>
      <c r="F50" s="5">
        <f t="shared" ref="F50" si="29">F48*F49/100</f>
        <v>7.7733499170271161</v>
      </c>
      <c r="G50" s="5">
        <f t="shared" ref="G50" si="30">G48*G49/100</f>
        <v>6.3886236160182373</v>
      </c>
      <c r="H50" s="5">
        <f t="shared" ref="H50" si="31">H48*H49/100</f>
        <v>4.0597657461396679</v>
      </c>
      <c r="I50" s="5">
        <f t="shared" ref="I50" si="32">I48*I49/100</f>
        <v>0</v>
      </c>
      <c r="J50" s="8">
        <f t="shared" ref="J50:J54" si="33">B50+C50+D50+E50+F50+G50+H50+I50</f>
        <v>33.642554904056624</v>
      </c>
      <c r="K50" t="s">
        <v>55</v>
      </c>
    </row>
    <row r="51" spans="1:11" x14ac:dyDescent="0.25">
      <c r="A51" t="s">
        <v>45</v>
      </c>
      <c r="B51" s="5">
        <f>B50*0.47</f>
        <v>0</v>
      </c>
      <c r="C51" s="5">
        <f t="shared" ref="C51:I51" si="34">C50*0.47</f>
        <v>0</v>
      </c>
      <c r="D51" s="5">
        <f t="shared" si="34"/>
        <v>3.4463949368973252</v>
      </c>
      <c r="E51" s="5">
        <f t="shared" si="34"/>
        <v>3.8013884067923294</v>
      </c>
      <c r="F51" s="5">
        <f t="shared" si="34"/>
        <v>3.6534744610027445</v>
      </c>
      <c r="G51" s="5">
        <f t="shared" si="34"/>
        <v>3.0026530995285712</v>
      </c>
      <c r="H51" s="5">
        <f t="shared" si="34"/>
        <v>1.9080899006856438</v>
      </c>
      <c r="I51" s="5">
        <f t="shared" si="34"/>
        <v>0</v>
      </c>
      <c r="J51" s="8">
        <f t="shared" si="33"/>
        <v>15.812000804906614</v>
      </c>
      <c r="K51" t="s">
        <v>56</v>
      </c>
    </row>
    <row r="52" spans="1:11" x14ac:dyDescent="0.25">
      <c r="A52" t="s">
        <v>65</v>
      </c>
      <c r="B52" s="5">
        <f>B51*0.5</f>
        <v>0</v>
      </c>
      <c r="C52" s="5">
        <f t="shared" ref="C52:I52" si="35">C51*0.5</f>
        <v>0</v>
      </c>
      <c r="D52" s="5">
        <f t="shared" si="35"/>
        <v>1.7231974684486626</v>
      </c>
      <c r="E52" s="5">
        <f t="shared" si="35"/>
        <v>1.9006942033961647</v>
      </c>
      <c r="F52" s="5">
        <f t="shared" si="35"/>
        <v>1.8267372305013723</v>
      </c>
      <c r="G52" s="5">
        <f t="shared" si="35"/>
        <v>1.5013265497642856</v>
      </c>
      <c r="H52" s="5">
        <f t="shared" si="35"/>
        <v>0.95404495034282188</v>
      </c>
      <c r="I52" s="5">
        <f t="shared" si="35"/>
        <v>0</v>
      </c>
      <c r="J52" s="8">
        <f t="shared" si="33"/>
        <v>7.9060004024533068</v>
      </c>
      <c r="K52" t="s">
        <v>57</v>
      </c>
    </row>
    <row r="53" spans="1:11" x14ac:dyDescent="0.25">
      <c r="A53" t="s">
        <v>47</v>
      </c>
      <c r="B53" s="5">
        <f>B52*2</f>
        <v>0</v>
      </c>
      <c r="C53" s="5">
        <f t="shared" ref="C53:I53" si="36">C52*2</f>
        <v>0</v>
      </c>
      <c r="D53" s="5">
        <f>D52*2</f>
        <v>3.4463949368973252</v>
      </c>
      <c r="E53" s="5">
        <f t="shared" si="36"/>
        <v>3.8013884067923294</v>
      </c>
      <c r="F53" s="5">
        <f t="shared" si="36"/>
        <v>3.6534744610027445</v>
      </c>
      <c r="G53" s="5">
        <f t="shared" si="36"/>
        <v>3.0026530995285712</v>
      </c>
      <c r="H53" s="5">
        <f t="shared" si="36"/>
        <v>1.9080899006856438</v>
      </c>
      <c r="I53" s="5">
        <f t="shared" si="36"/>
        <v>0</v>
      </c>
      <c r="J53" s="8">
        <f t="shared" si="33"/>
        <v>15.812000804906614</v>
      </c>
      <c r="K53" t="s">
        <v>58</v>
      </c>
    </row>
    <row r="54" spans="1:11" x14ac:dyDescent="0.25">
      <c r="A54" t="s">
        <v>48</v>
      </c>
      <c r="B54" s="5">
        <f>B53/0.52</f>
        <v>0</v>
      </c>
      <c r="C54" s="5">
        <f t="shared" ref="C54:I54" si="37">C53/0.52</f>
        <v>0</v>
      </c>
      <c r="D54" s="5">
        <f t="shared" si="37"/>
        <v>6.6276825709563942</v>
      </c>
      <c r="E54" s="5">
        <f t="shared" si="37"/>
        <v>7.3103623207544794</v>
      </c>
      <c r="F54" s="5">
        <f t="shared" si="37"/>
        <v>7.025912425005278</v>
      </c>
      <c r="G54" s="5">
        <f t="shared" si="37"/>
        <v>5.7743328837087908</v>
      </c>
      <c r="H54" s="5">
        <f t="shared" si="37"/>
        <v>3.6694036551646994</v>
      </c>
      <c r="I54" s="5">
        <f t="shared" si="37"/>
        <v>0</v>
      </c>
      <c r="J54" s="8">
        <f t="shared" si="33"/>
        <v>30.407693855589642</v>
      </c>
      <c r="K54" t="s">
        <v>59</v>
      </c>
    </row>
    <row r="56" spans="1:11" x14ac:dyDescent="0.25">
      <c r="A56" t="s">
        <v>60</v>
      </c>
    </row>
    <row r="57" spans="1:11" x14ac:dyDescent="0.25">
      <c r="A57" t="s">
        <v>61</v>
      </c>
    </row>
    <row r="58" spans="1:11" x14ac:dyDescent="0.25">
      <c r="A58" t="s">
        <v>62</v>
      </c>
    </row>
    <row r="59" spans="1:11" x14ac:dyDescent="0.25">
      <c r="A59" t="s">
        <v>63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6"/>
  <sheetViews>
    <sheetView topLeftCell="A16" workbookViewId="0">
      <selection activeCell="I47" sqref="I47"/>
    </sheetView>
  </sheetViews>
  <sheetFormatPr defaultRowHeight="15" x14ac:dyDescent="0.25"/>
  <cols>
    <col min="1" max="1" width="20.7109375" customWidth="1"/>
    <col min="8" max="9" width="12.42578125" customWidth="1"/>
  </cols>
  <sheetData>
    <row r="3" spans="2:11" ht="15.75" x14ac:dyDescent="0.25">
      <c r="B3" s="1" t="s">
        <v>0</v>
      </c>
    </row>
    <row r="4" spans="2:11" ht="15.75" x14ac:dyDescent="0.25">
      <c r="B4" s="1" t="s">
        <v>1</v>
      </c>
    </row>
    <row r="5" spans="2:11" ht="15.75" x14ac:dyDescent="0.25">
      <c r="B5" s="1"/>
    </row>
    <row r="6" spans="2:11" ht="15.75" x14ac:dyDescent="0.25">
      <c r="B6" s="2" t="s">
        <v>2</v>
      </c>
    </row>
    <row r="7" spans="2:11" ht="15.75" x14ac:dyDescent="0.25">
      <c r="B7" s="1" t="s">
        <v>3</v>
      </c>
    </row>
    <row r="8" spans="2:11" ht="15.75" x14ac:dyDescent="0.25">
      <c r="B8" s="3" t="s">
        <v>4</v>
      </c>
    </row>
    <row r="9" spans="2:11" ht="15.75" x14ac:dyDescent="0.25">
      <c r="B9" s="3" t="s">
        <v>5</v>
      </c>
    </row>
    <row r="10" spans="2:11" ht="15.75" x14ac:dyDescent="0.25">
      <c r="B10" s="3" t="s">
        <v>6</v>
      </c>
    </row>
    <row r="11" spans="2:11" ht="15.75" x14ac:dyDescent="0.25">
      <c r="B11" s="1"/>
    </row>
    <row r="12" spans="2:11" ht="15.75" x14ac:dyDescent="0.25">
      <c r="B12" s="1" t="s">
        <v>7</v>
      </c>
    </row>
    <row r="13" spans="2:11" ht="15.75" x14ac:dyDescent="0.25">
      <c r="B13" s="1" t="s">
        <v>8</v>
      </c>
      <c r="E13" s="1" t="s">
        <v>9</v>
      </c>
      <c r="F13" s="1" t="s">
        <v>10</v>
      </c>
      <c r="G13" s="1" t="s">
        <v>11</v>
      </c>
    </row>
    <row r="14" spans="2:11" ht="15.75" x14ac:dyDescent="0.25">
      <c r="B14" s="1" t="s">
        <v>12</v>
      </c>
      <c r="F14" s="1">
        <v>4</v>
      </c>
      <c r="H14" s="1">
        <v>6</v>
      </c>
      <c r="K14" s="1" t="s">
        <v>13</v>
      </c>
    </row>
    <row r="15" spans="2:11" ht="15.75" x14ac:dyDescent="0.25">
      <c r="B15" s="1" t="s">
        <v>14</v>
      </c>
      <c r="E15" s="1">
        <v>0.05</v>
      </c>
      <c r="G15" s="1">
        <v>0.04</v>
      </c>
      <c r="J15" s="1" t="s">
        <v>15</v>
      </c>
    </row>
    <row r="16" spans="2:11" ht="15.75" x14ac:dyDescent="0.25">
      <c r="B16" s="1" t="s">
        <v>16</v>
      </c>
      <c r="F16" s="1">
        <v>0.5</v>
      </c>
      <c r="H16" s="1">
        <v>0.5</v>
      </c>
    </row>
    <row r="17" spans="1:12" ht="15.75" x14ac:dyDescent="0.25">
      <c r="B17" s="1" t="s">
        <v>17</v>
      </c>
      <c r="C17" s="1">
        <v>0.52</v>
      </c>
      <c r="E17" s="1">
        <v>0.4</v>
      </c>
    </row>
    <row r="18" spans="1:12" ht="15.75" x14ac:dyDescent="0.25">
      <c r="B18" s="1" t="s">
        <v>18</v>
      </c>
      <c r="C18" s="1" t="s">
        <v>19</v>
      </c>
      <c r="D18" s="1" t="s">
        <v>20</v>
      </c>
    </row>
    <row r="19" spans="1:12" ht="15.75" x14ac:dyDescent="0.25">
      <c r="B19" s="1"/>
    </row>
    <row r="20" spans="1:12" ht="15.75" x14ac:dyDescent="0.25">
      <c r="B20" s="1" t="s">
        <v>21</v>
      </c>
    </row>
    <row r="21" spans="1:12" ht="15.75" x14ac:dyDescent="0.25">
      <c r="B21" s="1" t="s">
        <v>22</v>
      </c>
      <c r="K21">
        <f>1-EXP(-0.5*4)</f>
        <v>0.8646647167633873</v>
      </c>
    </row>
    <row r="22" spans="1:12" ht="15.75" x14ac:dyDescent="0.25">
      <c r="B22" s="1" t="s">
        <v>23</v>
      </c>
    </row>
    <row r="23" spans="1:12" ht="15.75" x14ac:dyDescent="0.25">
      <c r="B23" s="1" t="s">
        <v>24</v>
      </c>
    </row>
    <row r="24" spans="1:12" ht="15.75" x14ac:dyDescent="0.25">
      <c r="B24" s="1"/>
    </row>
    <row r="25" spans="1:12" ht="15.75" x14ac:dyDescent="0.25">
      <c r="B25" s="1"/>
    </row>
    <row r="26" spans="1:12" ht="15.75" x14ac:dyDescent="0.25">
      <c r="B26" s="1" t="s">
        <v>25</v>
      </c>
    </row>
    <row r="27" spans="1:12" ht="15.75" x14ac:dyDescent="0.25">
      <c r="B27" s="1" t="s">
        <v>26</v>
      </c>
      <c r="C27" s="1" t="s">
        <v>27</v>
      </c>
      <c r="D27" s="1" t="s">
        <v>28</v>
      </c>
      <c r="E27" s="1" t="s">
        <v>29</v>
      </c>
      <c r="F27" s="1" t="s">
        <v>30</v>
      </c>
      <c r="G27" s="1" t="s">
        <v>31</v>
      </c>
      <c r="H27" s="1" t="s">
        <v>32</v>
      </c>
      <c r="I27" s="1" t="s">
        <v>33</v>
      </c>
      <c r="J27" s="1" t="s">
        <v>34</v>
      </c>
    </row>
    <row r="28" spans="1:12" ht="15.75" x14ac:dyDescent="0.25">
      <c r="B28" s="1">
        <v>17.3</v>
      </c>
      <c r="C28" s="1">
        <v>21.1</v>
      </c>
      <c r="D28" s="1">
        <v>22.1</v>
      </c>
      <c r="E28" s="1">
        <v>19.2</v>
      </c>
      <c r="F28" s="1">
        <v>20</v>
      </c>
      <c r="G28" s="1">
        <v>18.600000000000001</v>
      </c>
      <c r="H28" s="1">
        <v>15.9</v>
      </c>
      <c r="I28" s="1">
        <v>14.2</v>
      </c>
      <c r="J28" s="1" t="s">
        <v>35</v>
      </c>
    </row>
    <row r="29" spans="1:12" ht="15.75" x14ac:dyDescent="0.25">
      <c r="D29" s="1">
        <v>23.3</v>
      </c>
      <c r="E29" s="1">
        <v>25.7</v>
      </c>
      <c r="F29" s="1">
        <v>24.7</v>
      </c>
      <c r="G29" s="1">
        <v>20.3</v>
      </c>
      <c r="H29" s="1">
        <v>12.9</v>
      </c>
      <c r="J29" s="1" t="s">
        <v>10</v>
      </c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x14ac:dyDescent="0.25">
      <c r="A31" t="s">
        <v>9</v>
      </c>
      <c r="J31" s="1" t="s">
        <v>54</v>
      </c>
    </row>
    <row r="32" spans="1:12" ht="15.75" x14ac:dyDescent="0.25">
      <c r="B32" t="s">
        <v>37</v>
      </c>
      <c r="C32" t="s">
        <v>27</v>
      </c>
      <c r="D32" t="s">
        <v>28</v>
      </c>
      <c r="E32" t="s">
        <v>29</v>
      </c>
      <c r="F32" t="s">
        <v>30</v>
      </c>
      <c r="G32" t="s">
        <v>38</v>
      </c>
      <c r="H32" t="s">
        <v>39</v>
      </c>
      <c r="I32" t="s">
        <v>40</v>
      </c>
      <c r="J32" s="1" t="s">
        <v>53</v>
      </c>
    </row>
    <row r="33" spans="1:11" x14ac:dyDescent="0.25">
      <c r="A33" t="s">
        <v>36</v>
      </c>
      <c r="B33">
        <f>B28*0.5</f>
        <v>8.65</v>
      </c>
      <c r="C33">
        <f t="shared" ref="C33:I33" si="0">C28*0.5</f>
        <v>10.55</v>
      </c>
      <c r="D33">
        <f t="shared" si="0"/>
        <v>11.05</v>
      </c>
      <c r="E33">
        <f t="shared" si="0"/>
        <v>9.6</v>
      </c>
      <c r="F33">
        <f t="shared" si="0"/>
        <v>10</v>
      </c>
      <c r="G33">
        <f t="shared" si="0"/>
        <v>9.3000000000000007</v>
      </c>
      <c r="H33">
        <f t="shared" si="0"/>
        <v>7.95</v>
      </c>
      <c r="I33">
        <f t="shared" si="0"/>
        <v>7.1</v>
      </c>
      <c r="J33" s="6">
        <f>B33+C33+D33+E33+F33+G33+H33+I33</f>
        <v>74.2</v>
      </c>
      <c r="K33" t="s">
        <v>49</v>
      </c>
    </row>
    <row r="34" spans="1:11" x14ac:dyDescent="0.25">
      <c r="A34" t="s">
        <v>41</v>
      </c>
      <c r="B34" s="5">
        <f>1-EXP(-F16*F14)</f>
        <v>0.8646647167633873</v>
      </c>
      <c r="C34" s="5">
        <v>0.8646647167633873</v>
      </c>
      <c r="D34" s="5">
        <v>0.8646647167633873</v>
      </c>
      <c r="E34" s="5">
        <v>0.8646647167633873</v>
      </c>
      <c r="F34" s="5">
        <v>0.8646647167633873</v>
      </c>
      <c r="G34" s="5">
        <v>0.8646647167633873</v>
      </c>
      <c r="H34" s="5">
        <v>0.8646647167633873</v>
      </c>
      <c r="I34" s="5">
        <v>0.8646647167633873</v>
      </c>
      <c r="J34" s="6"/>
      <c r="K34" t="s">
        <v>50</v>
      </c>
    </row>
    <row r="35" spans="1:11" x14ac:dyDescent="0.25">
      <c r="A35" t="s">
        <v>42</v>
      </c>
      <c r="B35" s="5">
        <f>B33*B34</f>
        <v>7.4793498000033001</v>
      </c>
      <c r="C35" s="5">
        <f t="shared" ref="C35:I35" si="1">C33*C34</f>
        <v>9.1222127618537368</v>
      </c>
      <c r="D35" s="5">
        <f t="shared" si="1"/>
        <v>9.5545451202354297</v>
      </c>
      <c r="E35" s="5">
        <f t="shared" si="1"/>
        <v>8.3007812809285184</v>
      </c>
      <c r="F35" s="5">
        <f t="shared" si="1"/>
        <v>8.6466471676338728</v>
      </c>
      <c r="G35" s="5">
        <f t="shared" si="1"/>
        <v>8.0413818658995027</v>
      </c>
      <c r="H35" s="5">
        <f t="shared" si="1"/>
        <v>6.8740844982689291</v>
      </c>
      <c r="I35" s="5">
        <f t="shared" si="1"/>
        <v>6.1391194890200493</v>
      </c>
      <c r="J35" s="6">
        <f t="shared" ref="J35:J41" si="2">B35+C35+D35+E35+F35+G35+H35+I35</f>
        <v>64.158121983843344</v>
      </c>
      <c r="K35" t="s">
        <v>51</v>
      </c>
    </row>
    <row r="36" spans="1:11" x14ac:dyDescent="0.25">
      <c r="A36" t="s">
        <v>43</v>
      </c>
      <c r="B36">
        <f>E15*24*2.3</f>
        <v>2.7600000000000002</v>
      </c>
      <c r="C36">
        <v>2.7600000000000002</v>
      </c>
      <c r="D36">
        <v>2.7600000000000002</v>
      </c>
      <c r="E36">
        <v>2.7600000000000002</v>
      </c>
      <c r="F36">
        <v>2.7600000000000002</v>
      </c>
      <c r="G36">
        <v>2.7600000000000002</v>
      </c>
      <c r="H36">
        <v>2.7600000000000002</v>
      </c>
      <c r="I36">
        <v>2.7600000000000002</v>
      </c>
      <c r="J36" s="6"/>
      <c r="K36" t="s">
        <v>52</v>
      </c>
    </row>
    <row r="37" spans="1:11" x14ac:dyDescent="0.25">
      <c r="A37" t="s">
        <v>44</v>
      </c>
      <c r="B37" s="5">
        <f>B33*B36</f>
        <v>23.874000000000002</v>
      </c>
      <c r="C37" s="5">
        <f t="shared" ref="C37:I37" si="3">C33*C36</f>
        <v>29.118000000000006</v>
      </c>
      <c r="D37" s="5">
        <f t="shared" si="3"/>
        <v>30.498000000000005</v>
      </c>
      <c r="E37" s="5">
        <f t="shared" si="3"/>
        <v>26.496000000000002</v>
      </c>
      <c r="F37" s="5">
        <f t="shared" si="3"/>
        <v>27.6</v>
      </c>
      <c r="G37" s="5">
        <f t="shared" si="3"/>
        <v>25.668000000000003</v>
      </c>
      <c r="H37" s="5">
        <f t="shared" si="3"/>
        <v>21.942000000000004</v>
      </c>
      <c r="I37" s="5">
        <f t="shared" si="3"/>
        <v>19.596</v>
      </c>
      <c r="J37" s="6">
        <f t="shared" si="2"/>
        <v>204.79200000000003</v>
      </c>
      <c r="K37" t="s">
        <v>55</v>
      </c>
    </row>
    <row r="38" spans="1:11" x14ac:dyDescent="0.25">
      <c r="A38" t="s">
        <v>45</v>
      </c>
      <c r="B38" s="5">
        <f>B37*0.47</f>
        <v>11.220780000000001</v>
      </c>
      <c r="C38" s="5">
        <f t="shared" ref="C38:I38" si="4">C37*0.47</f>
        <v>13.685460000000003</v>
      </c>
      <c r="D38" s="5">
        <f t="shared" si="4"/>
        <v>14.334060000000001</v>
      </c>
      <c r="E38" s="5">
        <f t="shared" si="4"/>
        <v>12.45312</v>
      </c>
      <c r="F38" s="5">
        <f t="shared" si="4"/>
        <v>12.972</v>
      </c>
      <c r="G38" s="5">
        <f t="shared" si="4"/>
        <v>12.06396</v>
      </c>
      <c r="H38" s="5">
        <f t="shared" si="4"/>
        <v>10.312740000000002</v>
      </c>
      <c r="I38" s="5">
        <f t="shared" si="4"/>
        <v>9.2101199999999999</v>
      </c>
      <c r="J38" s="6">
        <f t="shared" si="2"/>
        <v>96.25224</v>
      </c>
      <c r="K38" t="s">
        <v>56</v>
      </c>
    </row>
    <row r="39" spans="1:11" x14ac:dyDescent="0.25">
      <c r="A39" t="s">
        <v>46</v>
      </c>
      <c r="B39" s="5">
        <f>B38*0.5</f>
        <v>5.6103900000000007</v>
      </c>
      <c r="C39" s="5">
        <f t="shared" ref="C39:I39" si="5">C38*0.5</f>
        <v>6.8427300000000013</v>
      </c>
      <c r="D39" s="5">
        <f t="shared" si="5"/>
        <v>7.1670300000000005</v>
      </c>
      <c r="E39" s="5">
        <f t="shared" si="5"/>
        <v>6.2265600000000001</v>
      </c>
      <c r="F39" s="5">
        <f t="shared" si="5"/>
        <v>6.4859999999999998</v>
      </c>
      <c r="G39" s="5">
        <f t="shared" si="5"/>
        <v>6.0319799999999999</v>
      </c>
      <c r="H39" s="5">
        <f t="shared" si="5"/>
        <v>5.1563700000000008</v>
      </c>
      <c r="I39" s="5">
        <f t="shared" si="5"/>
        <v>4.6050599999999999</v>
      </c>
      <c r="J39" s="6">
        <f t="shared" si="2"/>
        <v>48.12612</v>
      </c>
      <c r="K39" t="s">
        <v>57</v>
      </c>
    </row>
    <row r="40" spans="1:11" x14ac:dyDescent="0.25">
      <c r="A40" t="s">
        <v>47</v>
      </c>
      <c r="B40" s="5">
        <f>B39*2</f>
        <v>11.220780000000001</v>
      </c>
      <c r="C40" s="5">
        <f t="shared" ref="C40:I40" si="6">C39*2</f>
        <v>13.685460000000003</v>
      </c>
      <c r="D40" s="5">
        <f t="shared" si="6"/>
        <v>14.334060000000001</v>
      </c>
      <c r="E40" s="5">
        <f t="shared" si="6"/>
        <v>12.45312</v>
      </c>
      <c r="F40" s="5">
        <f t="shared" si="6"/>
        <v>12.972</v>
      </c>
      <c r="G40" s="5">
        <f t="shared" si="6"/>
        <v>12.06396</v>
      </c>
      <c r="H40" s="5">
        <f t="shared" si="6"/>
        <v>10.312740000000002</v>
      </c>
      <c r="I40" s="5">
        <f t="shared" si="6"/>
        <v>9.2101199999999999</v>
      </c>
      <c r="J40" s="6">
        <f t="shared" si="2"/>
        <v>96.25224</v>
      </c>
      <c r="K40" t="s">
        <v>58</v>
      </c>
    </row>
    <row r="41" spans="1:11" x14ac:dyDescent="0.25">
      <c r="A41" t="s">
        <v>48</v>
      </c>
      <c r="B41" s="5">
        <f>B40/0.52</f>
        <v>21.57842307692308</v>
      </c>
      <c r="C41" s="5">
        <f t="shared" ref="C41:I41" si="7">C40/0.52</f>
        <v>26.318192307692311</v>
      </c>
      <c r="D41" s="5">
        <f t="shared" si="7"/>
        <v>27.5655</v>
      </c>
      <c r="E41" s="5">
        <f t="shared" si="7"/>
        <v>23.948307692307694</v>
      </c>
      <c r="F41" s="5">
        <f t="shared" si="7"/>
        <v>24.946153846153845</v>
      </c>
      <c r="G41" s="5">
        <f t="shared" si="7"/>
        <v>23.199923076923074</v>
      </c>
      <c r="H41" s="5">
        <f t="shared" si="7"/>
        <v>19.83219230769231</v>
      </c>
      <c r="I41" s="5">
        <f t="shared" si="7"/>
        <v>17.711769230769232</v>
      </c>
      <c r="J41" s="6">
        <f t="shared" si="2"/>
        <v>185.10046153846153</v>
      </c>
      <c r="K41" t="s">
        <v>59</v>
      </c>
    </row>
    <row r="43" spans="1:11" x14ac:dyDescent="0.25">
      <c r="A43" t="s">
        <v>60</v>
      </c>
    </row>
    <row r="44" spans="1:11" x14ac:dyDescent="0.25">
      <c r="A44" t="s">
        <v>61</v>
      </c>
    </row>
    <row r="45" spans="1:11" x14ac:dyDescent="0.25">
      <c r="A45" t="s">
        <v>62</v>
      </c>
    </row>
    <row r="46" spans="1:11" x14ac:dyDescent="0.25">
      <c r="A46" t="s">
        <v>63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Sheet1_CGB</vt:lpstr>
      <vt:lpstr>Sheet1_RW</vt:lpstr>
      <vt:lpstr>Sheet2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Waring</dc:creator>
  <cp:lastModifiedBy>Waring, Richard</cp:lastModifiedBy>
  <dcterms:created xsi:type="dcterms:W3CDTF">2017-01-11T00:03:56Z</dcterms:created>
  <dcterms:modified xsi:type="dcterms:W3CDTF">2017-03-13T21:37:30Z</dcterms:modified>
</cp:coreProperties>
</file>